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AA10" i="1" l="1"/>
  <c r="AA9" i="1"/>
  <c r="AA8" i="1"/>
  <c r="AA7" i="1"/>
  <c r="O9" i="1"/>
  <c r="AB9" i="1" s="1"/>
  <c r="AC9" i="1" s="1"/>
  <c r="AD9" i="1" s="1"/>
  <c r="O7" i="1"/>
  <c r="O10" i="1"/>
  <c r="O8" i="1"/>
  <c r="AB8" i="1" s="1"/>
  <c r="AC8" i="1" s="1"/>
  <c r="AD8" i="1" s="1"/>
  <c r="AB10" i="1" l="1"/>
  <c r="AC10" i="1" s="1"/>
  <c r="AD10" i="1" s="1"/>
  <c r="AB7" i="1"/>
  <c r="AC7" i="1" l="1"/>
  <c r="AB11" i="1"/>
  <c r="AC11" i="1" l="1"/>
  <c r="AD7" i="1"/>
  <c r="AD11" i="1" s="1"/>
</calcChain>
</file>

<file path=xl/sharedStrings.xml><?xml version="1.0" encoding="utf-8"?>
<sst xmlns="http://schemas.openxmlformats.org/spreadsheetml/2006/main" count="87" uniqueCount="70">
  <si>
    <t>L.p.</t>
  </si>
  <si>
    <t>Grupa taryfowa</t>
  </si>
  <si>
    <t>Ilość punktów poboru energii elektrycznej</t>
  </si>
  <si>
    <t>Ilość m-cy</t>
  </si>
  <si>
    <t>Moc umowna [kW]</t>
  </si>
  <si>
    <t>CENY ZA SPRZEDAŻ 
ENERGII ELEKTRYCZNEJ NETTO</t>
  </si>
  <si>
    <t>CENY ZA USŁUGI DYSTRYBUCYJNE NETTO</t>
  </si>
  <si>
    <t>Łączna cena oferty netto
w [zł]</t>
  </si>
  <si>
    <t>Wartość  podatku VAT oferty
w [zł]</t>
  </si>
  <si>
    <t>Łączna wartość oferty brutto
w [zł]</t>
  </si>
  <si>
    <t>Ceny jednostkowe za sprzedaż energii elektrycznej netto 
w [zł/kWh]</t>
  </si>
  <si>
    <t>Składnik zmienny 
stawki sieciowej 
w [zł/kWh]</t>
  </si>
  <si>
    <t>Składnik stały stawki sieciowej 
w [zł/kW/m-c]</t>
  </si>
  <si>
    <t>Stawka opłaty przejściowej 
w [zł/kW/m-c]</t>
  </si>
  <si>
    <t>Stawka opłaty abonamentowej w [zł/m-c]</t>
  </si>
  <si>
    <t>całodobowa/
szczyt przedpołudniowy</t>
  </si>
  <si>
    <t>szczyt popołudniowy</t>
  </si>
  <si>
    <t>pozostałe godziny doby</t>
  </si>
  <si>
    <t>opłata handlowa</t>
  </si>
  <si>
    <t>całodobowa/
szczyt przedpołudniowy/
pozostałe godziny doby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</si>
  <si>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</si>
  <si>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</si>
  <si>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</si>
  <si>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</si>
  <si>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</si>
  <si>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</si>
  <si>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</si>
  <si>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</si>
  <si>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</si>
  <si>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</si>
  <si>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</si>
  <si>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</si>
  <si>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t>-13-</t>
  </si>
  <si>
    <t>-14-</t>
  </si>
  <si>
    <t>-15-</t>
  </si>
  <si>
    <t>-16-</t>
  </si>
  <si>
    <t>-17-</t>
  </si>
  <si>
    <t>-18-</t>
  </si>
  <si>
    <t>-19-</t>
  </si>
  <si>
    <t>-20-</t>
  </si>
  <si>
    <t>-21-</t>
  </si>
  <si>
    <t>-22-</t>
  </si>
  <si>
    <t>-23-</t>
  </si>
  <si>
    <t>C11</t>
  </si>
  <si>
    <t>B23</t>
  </si>
  <si>
    <t>SUMA</t>
  </si>
  <si>
    <t>Stawka jakościowa 
w [zł/kWh]</t>
  </si>
  <si>
    <t>Stawka opłaty OZE 
w [zł/kWh]</t>
  </si>
  <si>
    <t>Stawka opłaty kogeneracyjnej 
w [zł/kWh]</t>
  </si>
  <si>
    <t>-24-</t>
  </si>
  <si>
    <t>-25-</t>
  </si>
  <si>
    <t>3) Zamawiajacy w celu ułatwienia Wykonawcom obliczenia ceny oferty wprowadził do formularza ceny jednostkowe za usługi dystrybucji zgodnie z aktualną Taryfą OSD.</t>
  </si>
  <si>
    <t>Stawka opłaty mocowej 
w [zł/kWh]</t>
  </si>
  <si>
    <t>-26-</t>
  </si>
  <si>
    <t>w godzinach opłaty mocowej</t>
  </si>
  <si>
    <t>nd.</t>
  </si>
  <si>
    <t>Stawka opłaty mocowej 
w [zł/m-c]</t>
  </si>
  <si>
    <t>-27-</t>
  </si>
  <si>
    <t>-28-</t>
  </si>
  <si>
    <t>Łączna cena netto 
za sprzedaż energii elektrycznej 
w [zł]
( kol.9 x kol.5 
+ kol.10 x kol.6
+ kol.11 x kol.7
+ kol.12 x kol.2 x kol.3)</t>
  </si>
  <si>
    <t>Łączna cena netto za dystrybucję energii elektrycznej [kol.5*kol.14+kol.6*kol.15+kol.7xkol.16
+(kol.5+kol.6+kol.7)x(kol.17+kol.18+kol.19)
+kol.3xkol.20+kol.8xkol.21
+kol.4xkol.3x(kol.22+kol.23)
+(kol.2xkol.3xkol.24)]</t>
  </si>
  <si>
    <t>[kol. 13+kol. 25]</t>
  </si>
  <si>
    <t>[kol. 26*23%]</t>
  </si>
  <si>
    <t>[kol. 26+kol. 27]</t>
  </si>
  <si>
    <t>2) Dla dla pozycji 1 i 2  stosowany jest dwumiesięczny okres rozliczeniowy, dla pozycji 3 stosowany jest jednomiesięczny okres rozliczeniowy, dla pozycji 4 stosowany jest 10-dniowy okres rozliczeniowy</t>
  </si>
  <si>
    <t>Załącznik nr 1 do formularza oferty - formularz cenowy</t>
  </si>
  <si>
    <t>1) Podane wartości ogółem z kolumny nr 27 i 28 należy przenieść do załącznika nr 1 do SWZ - formularza oferty</t>
  </si>
  <si>
    <t>4) Stawki opłaty mocowej należy przyjąć według Informacji Prezesa Urzędu Regulacji Energetyki nr 56/2021 z dnia 30 września 2021 r. w sprawie stawek opłaty mocowej na rok 2022</t>
  </si>
  <si>
    <t>Szacowane zużycie 
energii elektrycznej 
w strefach 
w [kWh]</t>
  </si>
  <si>
    <t>Szacowane zużycie energii elektrycznej w godzinach opłaty mocowej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</si>
</sst>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9" x14ac:knownFonts="1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7E4BD"/>
      </patternFill>
    </fill>
    <fill>
      <patternFill patternType="solid">
        <fgColor rgb="FFF2F2F2"/>
        <bgColor rgb="FFFDEADA"/>
      </patternFill>
    </fill>
    <fill>
      <patternFill patternType="solid">
        <fgColor rgb="FFFDEADA"/>
        <bgColor rgb="FFF2F2F2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6">
    <xf numFmtId="0" fontId="0" fillId="0" borderId="0" xfId="0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6" fillId="4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Border="1" applyAlignment="1"/>
    <xf numFmtId="16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right" vertical="center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7E4BD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O17"/>
  <sheetViews>
    <sheetView tabSelected="1" zoomScale="55" zoomScaleNormal="55" workbookViewId="0">
      <selection activeCell="P5" sqref="P5"/>
    </sheetView>
  </sheetViews>
  <sheetFormatPr defaultRowHeight="15" x14ac:dyDescent="0.25"/>
  <cols>
    <col min="1" max="1" width="3.5703125" style="1" customWidth="1"/>
    <col min="2" max="2" width="4.85546875" style="1" customWidth="1"/>
    <col min="3" max="3" width="9.140625" style="1" customWidth="1"/>
    <col min="4" max="4" width="11.85546875" style="1" customWidth="1"/>
    <col min="5" max="5" width="6.42578125" style="1" customWidth="1"/>
    <col min="6" max="6" width="7.85546875" style="1" customWidth="1"/>
    <col min="7" max="7" width="13" style="1" customWidth="1"/>
    <col min="8" max="8" width="10" style="1" customWidth="1"/>
    <col min="9" max="9" width="10.85546875" style="1" customWidth="1"/>
    <col min="10" max="10" width="11.85546875" style="1" customWidth="1"/>
    <col min="11" max="11" width="12.42578125" style="1" customWidth="1"/>
    <col min="12" max="12" width="11" style="1" customWidth="1"/>
    <col min="13" max="14" width="9.85546875" style="1" customWidth="1"/>
    <col min="15" max="15" width="21.140625" style="1" customWidth="1"/>
    <col min="16" max="16" width="13.140625" style="1" customWidth="1"/>
    <col min="17" max="17" width="10.7109375" style="1" customWidth="1"/>
    <col min="18" max="18" width="11" style="1" customWidth="1"/>
    <col min="19" max="19" width="17.42578125" style="1" customWidth="1"/>
    <col min="20" max="20" width="17.85546875" style="1" customWidth="1"/>
    <col min="21" max="23" width="17.7109375" style="1" customWidth="1"/>
    <col min="24" max="24" width="15.5703125" style="1" customWidth="1"/>
    <col min="25" max="25" width="14.42578125" style="1" customWidth="1"/>
    <col min="26" max="26" width="14.7109375" style="1" customWidth="1"/>
    <col min="27" max="27" width="41.85546875" style="1" customWidth="1"/>
    <col min="28" max="28" width="15.5703125" style="1" customWidth="1"/>
    <col min="29" max="29" width="13.7109375" style="1" customWidth="1"/>
    <col min="30" max="30" width="16.7109375" style="1" customWidth="1"/>
    <col min="31" max="33" width="9.140625" style="1" customWidth="1"/>
    <col min="34" max="34" width="10.140625" style="1" customWidth="1"/>
    <col min="35" max="1029" width="9.140625" style="1" customWidth="1"/>
  </cols>
  <sheetData>
    <row r="1" spans="2:34" ht="34.5" customHeight="1" x14ac:dyDescent="0.25">
      <c r="AA1" s="34"/>
      <c r="AB1" s="34"/>
      <c r="AC1" s="34"/>
      <c r="AD1" s="35" t="s">
        <v>65</v>
      </c>
      <c r="AE1" s="34"/>
    </row>
    <row r="2" spans="2:34" ht="23.25" customHeight="1" x14ac:dyDescent="0.25">
      <c r="AA2" s="34"/>
      <c r="AB2" s="34"/>
      <c r="AC2" s="34"/>
      <c r="AD2" s="34"/>
      <c r="AE2" s="34"/>
    </row>
    <row r="3" spans="2:34" ht="51" customHeight="1" x14ac:dyDescent="0.25">
      <c r="B3" s="39" t="s">
        <v>0</v>
      </c>
      <c r="C3" s="39" t="s">
        <v>1</v>
      </c>
      <c r="D3" s="39" t="s">
        <v>2</v>
      </c>
      <c r="E3" s="39" t="s">
        <v>3</v>
      </c>
      <c r="F3" s="39" t="s">
        <v>4</v>
      </c>
      <c r="G3" s="39" t="s">
        <v>68</v>
      </c>
      <c r="H3" s="39"/>
      <c r="I3" s="39"/>
      <c r="J3" s="43" t="s">
        <v>69</v>
      </c>
      <c r="K3" s="42" t="s">
        <v>5</v>
      </c>
      <c r="L3" s="42"/>
      <c r="M3" s="42"/>
      <c r="N3" s="42"/>
      <c r="O3" s="42"/>
      <c r="P3" s="42" t="s">
        <v>6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1" t="s">
        <v>7</v>
      </c>
      <c r="AC3" s="41" t="s">
        <v>8</v>
      </c>
      <c r="AD3" s="41" t="s">
        <v>9</v>
      </c>
    </row>
    <row r="4" spans="2:34" ht="78.75" customHeight="1" x14ac:dyDescent="0.25">
      <c r="B4" s="39"/>
      <c r="C4" s="39"/>
      <c r="D4" s="39"/>
      <c r="E4" s="39"/>
      <c r="F4" s="39"/>
      <c r="G4" s="39"/>
      <c r="H4" s="39"/>
      <c r="I4" s="39"/>
      <c r="J4" s="44"/>
      <c r="K4" s="39" t="s">
        <v>10</v>
      </c>
      <c r="L4" s="39"/>
      <c r="M4" s="39"/>
      <c r="N4" s="2"/>
      <c r="O4" s="39" t="s">
        <v>59</v>
      </c>
      <c r="P4" s="39" t="s">
        <v>11</v>
      </c>
      <c r="Q4" s="39"/>
      <c r="R4" s="39"/>
      <c r="S4" s="2" t="s">
        <v>46</v>
      </c>
      <c r="T4" s="2" t="s">
        <v>47</v>
      </c>
      <c r="U4" s="19" t="s">
        <v>48</v>
      </c>
      <c r="V4" s="25" t="s">
        <v>56</v>
      </c>
      <c r="W4" s="25" t="s">
        <v>52</v>
      </c>
      <c r="X4" s="39" t="s">
        <v>12</v>
      </c>
      <c r="Y4" s="39" t="s">
        <v>13</v>
      </c>
      <c r="Z4" s="39" t="s">
        <v>14</v>
      </c>
      <c r="AA4" s="39" t="s">
        <v>60</v>
      </c>
      <c r="AB4" s="41"/>
      <c r="AC4" s="41"/>
      <c r="AD4" s="41"/>
    </row>
    <row r="5" spans="2:34" ht="75.75" customHeight="1" x14ac:dyDescent="0.25">
      <c r="B5" s="39"/>
      <c r="C5" s="39"/>
      <c r="D5" s="39"/>
      <c r="E5" s="39"/>
      <c r="F5" s="39"/>
      <c r="G5" s="4" t="s">
        <v>15</v>
      </c>
      <c r="H5" s="4" t="s">
        <v>16</v>
      </c>
      <c r="I5" s="4" t="s">
        <v>17</v>
      </c>
      <c r="J5" s="4" t="s">
        <v>54</v>
      </c>
      <c r="K5" s="4" t="s">
        <v>15</v>
      </c>
      <c r="L5" s="4" t="s">
        <v>16</v>
      </c>
      <c r="M5" s="4" t="s">
        <v>17</v>
      </c>
      <c r="N5" s="4" t="s">
        <v>18</v>
      </c>
      <c r="O5" s="39"/>
      <c r="P5" s="4" t="s">
        <v>15</v>
      </c>
      <c r="Q5" s="4" t="s">
        <v>16</v>
      </c>
      <c r="R5" s="4" t="s">
        <v>17</v>
      </c>
      <c r="S5" s="4" t="s">
        <v>19</v>
      </c>
      <c r="T5" s="4" t="s">
        <v>19</v>
      </c>
      <c r="U5" s="4" t="s">
        <v>19</v>
      </c>
      <c r="V5" s="4" t="s">
        <v>54</v>
      </c>
      <c r="W5" s="4" t="s">
        <v>54</v>
      </c>
      <c r="X5" s="39"/>
      <c r="Y5" s="39"/>
      <c r="Z5" s="39"/>
      <c r="AA5" s="39"/>
      <c r="AB5" s="3" t="s">
        <v>61</v>
      </c>
      <c r="AC5" s="3" t="s">
        <v>62</v>
      </c>
      <c r="AD5" s="3" t="s">
        <v>63</v>
      </c>
    </row>
    <row r="6" spans="2:34" ht="23.25" customHeight="1" x14ac:dyDescent="0.25">
      <c r="B6" s="39"/>
      <c r="C6" s="2" t="s">
        <v>20</v>
      </c>
      <c r="D6" s="2" t="s">
        <v>21</v>
      </c>
      <c r="E6" s="2" t="s">
        <v>22</v>
      </c>
      <c r="F6" s="2" t="s">
        <v>23</v>
      </c>
      <c r="G6" s="2" t="s">
        <v>24</v>
      </c>
      <c r="H6" s="2" t="s">
        <v>25</v>
      </c>
      <c r="I6" s="2" t="s">
        <v>26</v>
      </c>
      <c r="J6" s="25" t="s">
        <v>27</v>
      </c>
      <c r="K6" s="25" t="s">
        <v>28</v>
      </c>
      <c r="L6" s="25" t="s">
        <v>29</v>
      </c>
      <c r="M6" s="25" t="s">
        <v>30</v>
      </c>
      <c r="N6" s="25" t="s">
        <v>31</v>
      </c>
      <c r="O6" s="25" t="s">
        <v>32</v>
      </c>
      <c r="P6" s="25" t="s">
        <v>33</v>
      </c>
      <c r="Q6" s="25" t="s">
        <v>34</v>
      </c>
      <c r="R6" s="25" t="s">
        <v>35</v>
      </c>
      <c r="S6" s="25" t="s">
        <v>36</v>
      </c>
      <c r="T6" s="25" t="s">
        <v>37</v>
      </c>
      <c r="U6" s="25" t="s">
        <v>38</v>
      </c>
      <c r="V6" s="25" t="s">
        <v>39</v>
      </c>
      <c r="W6" s="25" t="s">
        <v>40</v>
      </c>
      <c r="X6" s="25" t="s">
        <v>41</v>
      </c>
      <c r="Y6" s="21" t="s">
        <v>42</v>
      </c>
      <c r="Z6" s="21" t="s">
        <v>49</v>
      </c>
      <c r="AA6" s="22" t="s">
        <v>50</v>
      </c>
      <c r="AB6" s="22" t="s">
        <v>53</v>
      </c>
      <c r="AC6" s="22" t="s">
        <v>57</v>
      </c>
      <c r="AD6" s="22" t="s">
        <v>58</v>
      </c>
    </row>
    <row r="7" spans="2:34" s="5" customFormat="1" ht="39.75" customHeight="1" x14ac:dyDescent="0.25">
      <c r="B7" s="3">
        <v>1</v>
      </c>
      <c r="C7" s="3" t="s">
        <v>43</v>
      </c>
      <c r="D7" s="2">
        <v>1</v>
      </c>
      <c r="E7" s="2">
        <v>12</v>
      </c>
      <c r="F7" s="2">
        <v>12</v>
      </c>
      <c r="G7" s="31">
        <v>14000</v>
      </c>
      <c r="H7" s="32"/>
      <c r="I7" s="32"/>
      <c r="J7" s="27" t="s">
        <v>55</v>
      </c>
      <c r="K7" s="6"/>
      <c r="L7" s="7"/>
      <c r="M7" s="7"/>
      <c r="N7" s="8"/>
      <c r="O7" s="9">
        <f>+ROUND(K7*G7+N7*D7*E7,2)</f>
        <v>0</v>
      </c>
      <c r="P7" s="10">
        <v>0.16520000000000001</v>
      </c>
      <c r="Q7" s="7"/>
      <c r="R7" s="7"/>
      <c r="S7" s="10">
        <v>1.0200000000000001E-2</v>
      </c>
      <c r="T7" s="18">
        <v>2.2000000000000001E-3</v>
      </c>
      <c r="U7" s="23">
        <v>0</v>
      </c>
      <c r="V7" s="28">
        <v>13.25</v>
      </c>
      <c r="W7" s="29" t="s">
        <v>55</v>
      </c>
      <c r="X7" s="11">
        <v>3.99</v>
      </c>
      <c r="Y7" s="11">
        <v>0.08</v>
      </c>
      <c r="Z7" s="11">
        <v>2.25</v>
      </c>
      <c r="AA7" s="24">
        <f>+ROUND((G7*P7+H7*Q7+I7*R7+(G7+H7+I7)*(S7+T7+U7)+E7*V7+F7*E7*(X7+Y7)+(D7*E7*Z7)),2)</f>
        <v>3258.48</v>
      </c>
      <c r="AB7" s="12">
        <f>AA7+O7</f>
        <v>3258.48</v>
      </c>
      <c r="AC7" s="12">
        <f>+ROUND(AB7*0.23,2)</f>
        <v>749.45</v>
      </c>
      <c r="AD7" s="12">
        <f>+AC7+AB7</f>
        <v>4007.9300000000003</v>
      </c>
    </row>
    <row r="8" spans="2:34" s="5" customFormat="1" ht="39.75" customHeight="1" x14ac:dyDescent="0.25">
      <c r="B8" s="26">
        <v>2</v>
      </c>
      <c r="C8" s="26" t="s">
        <v>43</v>
      </c>
      <c r="D8" s="25">
        <v>1</v>
      </c>
      <c r="E8" s="25">
        <v>12</v>
      </c>
      <c r="F8" s="25">
        <v>5</v>
      </c>
      <c r="G8" s="31">
        <v>2000</v>
      </c>
      <c r="H8" s="32"/>
      <c r="I8" s="32"/>
      <c r="J8" s="27" t="s">
        <v>55</v>
      </c>
      <c r="K8" s="6"/>
      <c r="L8" s="7"/>
      <c r="M8" s="7"/>
      <c r="N8" s="8"/>
      <c r="O8" s="9">
        <f>+ROUND(K8*G8+N8*D8*E8,2)</f>
        <v>0</v>
      </c>
      <c r="P8" s="10">
        <v>0.16520000000000001</v>
      </c>
      <c r="Q8" s="7"/>
      <c r="R8" s="7"/>
      <c r="S8" s="10">
        <v>1.0200000000000001E-2</v>
      </c>
      <c r="T8" s="18">
        <v>2.2000000000000001E-3</v>
      </c>
      <c r="U8" s="23">
        <v>0</v>
      </c>
      <c r="V8" s="28">
        <v>9.4600000000000009</v>
      </c>
      <c r="W8" s="29" t="s">
        <v>55</v>
      </c>
      <c r="X8" s="11">
        <v>3.99</v>
      </c>
      <c r="Y8" s="11">
        <v>0.08</v>
      </c>
      <c r="Z8" s="11">
        <v>2.25</v>
      </c>
      <c r="AA8" s="24">
        <f>+ROUND((G8*P8+H8*Q8+I8*R8+(G8+H8+I8)*(S8+T8+U8)+E8*V8+F8*E8*(X8+Y8)+(D8*E8*Z8)),2)</f>
        <v>739.92</v>
      </c>
      <c r="AB8" s="12">
        <f t="shared" ref="AB8:AB10" si="0">AA8+O8</f>
        <v>739.92</v>
      </c>
      <c r="AC8" s="12">
        <f t="shared" ref="AC8:AC10" si="1">+ROUND(AB8*0.23,2)</f>
        <v>170.18</v>
      </c>
      <c r="AD8" s="12">
        <f t="shared" ref="AD8:AD10" si="2">+AC8+AB8</f>
        <v>910.09999999999991</v>
      </c>
    </row>
    <row r="9" spans="2:34" s="5" customFormat="1" ht="39.75" customHeight="1" x14ac:dyDescent="0.25">
      <c r="B9" s="3">
        <v>3</v>
      </c>
      <c r="C9" s="3" t="s">
        <v>43</v>
      </c>
      <c r="D9" s="2">
        <v>1</v>
      </c>
      <c r="E9" s="2">
        <v>12</v>
      </c>
      <c r="F9" s="2">
        <v>28</v>
      </c>
      <c r="G9" s="31">
        <v>43000</v>
      </c>
      <c r="H9" s="32"/>
      <c r="I9" s="32"/>
      <c r="J9" s="27">
        <v>32200</v>
      </c>
      <c r="K9" s="6"/>
      <c r="L9" s="7"/>
      <c r="M9" s="7"/>
      <c r="N9" s="8"/>
      <c r="O9" s="9">
        <f>+ROUND(K9*G9+N9*D9*E9,2)</f>
        <v>0</v>
      </c>
      <c r="P9" s="10">
        <v>0.16520000000000001</v>
      </c>
      <c r="Q9" s="7"/>
      <c r="R9" s="7"/>
      <c r="S9" s="10">
        <v>1.0200000000000001E-2</v>
      </c>
      <c r="T9" s="18">
        <v>2.2000000000000001E-3</v>
      </c>
      <c r="U9" s="23">
        <v>0</v>
      </c>
      <c r="V9" s="30" t="s">
        <v>55</v>
      </c>
      <c r="W9" s="23">
        <v>0.1026</v>
      </c>
      <c r="X9" s="11">
        <v>3.99</v>
      </c>
      <c r="Y9" s="11">
        <v>0.08</v>
      </c>
      <c r="Z9" s="11">
        <v>4.5</v>
      </c>
      <c r="AA9" s="24">
        <f>+ROUND((G9*P9+H9*Q9+I9*R9+(G9+H9+I9)*(S9+T9+U9)+J9*W9+F9*E9*(X9+Y9)+(D9*E9*Z9)),2)</f>
        <v>12362.04</v>
      </c>
      <c r="AB9" s="12">
        <f t="shared" si="0"/>
        <v>12362.04</v>
      </c>
      <c r="AC9" s="12">
        <f t="shared" si="1"/>
        <v>2843.27</v>
      </c>
      <c r="AD9" s="12">
        <f t="shared" si="2"/>
        <v>15205.310000000001</v>
      </c>
    </row>
    <row r="10" spans="2:34" s="5" customFormat="1" ht="39.75" customHeight="1" x14ac:dyDescent="0.25">
      <c r="B10" s="3">
        <v>4</v>
      </c>
      <c r="C10" s="3" t="s">
        <v>44</v>
      </c>
      <c r="D10" s="2">
        <v>1</v>
      </c>
      <c r="E10" s="2">
        <v>12</v>
      </c>
      <c r="F10" s="2">
        <v>360</v>
      </c>
      <c r="G10" s="31">
        <v>368000</v>
      </c>
      <c r="H10" s="31">
        <v>193000</v>
      </c>
      <c r="I10" s="31">
        <v>1055000</v>
      </c>
      <c r="J10" s="27">
        <v>792000</v>
      </c>
      <c r="K10" s="8"/>
      <c r="L10" s="6"/>
      <c r="M10" s="6"/>
      <c r="N10" s="6"/>
      <c r="O10" s="9">
        <f>+ROUND(K10*G10+L10*H10+M10*I10+N10*D10*E10,2)</f>
        <v>0</v>
      </c>
      <c r="P10" s="13">
        <v>4.5370000000000001E-2</v>
      </c>
      <c r="Q10" s="10">
        <v>8.2659999999999997E-2</v>
      </c>
      <c r="R10" s="10">
        <v>1.435E-2</v>
      </c>
      <c r="S10" s="10">
        <v>1.018E-2</v>
      </c>
      <c r="T10" s="18">
        <v>2.2000000000000001E-3</v>
      </c>
      <c r="U10" s="23">
        <v>0</v>
      </c>
      <c r="V10" s="30" t="s">
        <v>55</v>
      </c>
      <c r="W10" s="23">
        <v>0.1026</v>
      </c>
      <c r="X10" s="45">
        <v>12.42</v>
      </c>
      <c r="Y10" s="11">
        <v>0.19</v>
      </c>
      <c r="Z10" s="11">
        <v>45</v>
      </c>
      <c r="AA10" s="24">
        <f>+ROUND((G10*P10+H10*Q10+I10*R10+(G10+H10+I10)*(S10+T10+U10)+J10*W10+F10*E10*(X10+Y10)+(D10*E10*Z10)),2)</f>
        <v>204069.27</v>
      </c>
      <c r="AB10" s="12">
        <f t="shared" si="0"/>
        <v>204069.27</v>
      </c>
      <c r="AC10" s="12">
        <f t="shared" si="1"/>
        <v>46935.93</v>
      </c>
      <c r="AD10" s="12">
        <f t="shared" si="2"/>
        <v>251005.19999999998</v>
      </c>
      <c r="AH10" s="14"/>
    </row>
    <row r="11" spans="2:34" s="5" customFormat="1" ht="29.25" customHeight="1" x14ac:dyDescent="0.25">
      <c r="C11" s="40" t="s">
        <v>45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15">
        <f>SUM(AB7:AB10)</f>
        <v>220429.71</v>
      </c>
      <c r="AC11" s="15">
        <f t="shared" ref="AC11:AD11" si="3">SUM(AC7:AC10)</f>
        <v>50698.83</v>
      </c>
      <c r="AD11" s="15">
        <f t="shared" si="3"/>
        <v>271128.53999999998</v>
      </c>
    </row>
    <row r="13" spans="2:34" s="16" customFormat="1" ht="12.75" customHeight="1" x14ac:dyDescent="0.2"/>
    <row r="14" spans="2:34" s="17" customFormat="1" ht="24.75" customHeight="1" x14ac:dyDescent="0.2">
      <c r="D14" s="36" t="s">
        <v>66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U14" s="20"/>
      <c r="V14" s="20"/>
      <c r="W14" s="20"/>
    </row>
    <row r="15" spans="2:34" s="17" customFormat="1" ht="24.75" customHeight="1" x14ac:dyDescent="0.2">
      <c r="D15" s="37" t="s">
        <v>64</v>
      </c>
      <c r="J15" s="20"/>
      <c r="U15" s="20"/>
      <c r="V15" s="20"/>
      <c r="W15" s="20"/>
    </row>
    <row r="16" spans="2:34" s="17" customFormat="1" ht="24.75" customHeight="1" x14ac:dyDescent="0.2">
      <c r="D16" s="37" t="s">
        <v>51</v>
      </c>
      <c r="J16" s="20"/>
      <c r="U16" s="20"/>
      <c r="V16" s="20"/>
      <c r="W16" s="20"/>
    </row>
    <row r="17" spans="4:4" ht="23.25" customHeight="1" x14ac:dyDescent="0.25">
      <c r="D17" s="38" t="s">
        <v>67</v>
      </c>
    </row>
  </sheetData>
  <mergeCells count="20">
    <mergeCell ref="C11:AA11"/>
    <mergeCell ref="AD3:AD4"/>
    <mergeCell ref="K4:M4"/>
    <mergeCell ref="O4:O5"/>
    <mergeCell ref="P4:R4"/>
    <mergeCell ref="X4:X5"/>
    <mergeCell ref="Y4:Y5"/>
    <mergeCell ref="Z4:Z5"/>
    <mergeCell ref="AA4:AA5"/>
    <mergeCell ref="G3:I4"/>
    <mergeCell ref="K3:O3"/>
    <mergeCell ref="P3:AA3"/>
    <mergeCell ref="AB3:AB4"/>
    <mergeCell ref="AC3:AC4"/>
    <mergeCell ref="J3:J4"/>
    <mergeCell ref="B3:B6"/>
    <mergeCell ref="C3:C5"/>
    <mergeCell ref="D3:D5"/>
    <mergeCell ref="E3:E5"/>
    <mergeCell ref="F3:F5"/>
  </mergeCells>
  <pageMargins left="0.25972222222222202" right="0.22986111111111099" top="0.75" bottom="0.75" header="0.51180555555555496" footer="0.51180555555555496"/>
  <pageSetup paperSize="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Pisarczyk</dc:creator>
  <cp:lastModifiedBy>Asus</cp:lastModifiedBy>
  <cp:revision>0</cp:revision>
  <cp:lastPrinted>2016-11-29T18:42:16Z</cp:lastPrinted>
  <dcterms:created xsi:type="dcterms:W3CDTF">2016-11-29T16:23:15Z</dcterms:created>
  <dcterms:modified xsi:type="dcterms:W3CDTF">2021-11-10T10:31:27Z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